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endiente\Downloads\INFORMES EJECUCION PPTAL 2023_PLANEACION\"/>
    </mc:Choice>
  </mc:AlternateContent>
  <xr:revisionPtr revIDLastSave="0" documentId="13_ncr:1_{0038BBEF-D676-4BE8-AE27-3E8DB739E393}" xr6:coauthVersionLast="47" xr6:coauthVersionMax="47" xr10:uidLastSave="{00000000-0000-0000-0000-000000000000}"/>
  <bookViews>
    <workbookView xWindow="-110" yWindow="-110" windowWidth="19420" windowHeight="10300" tabRatio="799" activeTab="1" xr2:uid="{00000000-000D-0000-FFFF-FFFF00000000}"/>
  </bookViews>
  <sheets>
    <sheet name="EJECUCION PRESUPUESTAL 2023" sheetId="2" r:id="rId1"/>
    <sheet name="EJECUCION FUNCIONAMIENTO 2023" sheetId="1" r:id="rId2"/>
    <sheet name="desa. FUNCIONAMIENTO 2023" sheetId="5" r:id="rId3"/>
    <sheet name="EJECUCION INVERSION 2023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3" l="1"/>
  <c r="I2" i="3"/>
  <c r="F2" i="3"/>
  <c r="B5" i="5" l="1"/>
  <c r="B4" i="5"/>
  <c r="I3" i="1"/>
  <c r="I4" i="1"/>
  <c r="I5" i="1"/>
  <c r="I2" i="1"/>
  <c r="E2" i="1" l="1"/>
  <c r="D4" i="5"/>
  <c r="B3" i="5"/>
  <c r="E4" i="1"/>
  <c r="J8" i="5"/>
  <c r="F4" i="5" l="1"/>
  <c r="F5" i="5"/>
  <c r="F6" i="5"/>
  <c r="F7" i="5"/>
  <c r="F8" i="5"/>
  <c r="F3" i="5"/>
  <c r="D9" i="5"/>
  <c r="E4" i="5" s="1"/>
  <c r="B9" i="5"/>
  <c r="C5" i="5" s="1"/>
  <c r="H9" i="5"/>
  <c r="I5" i="5" s="1"/>
  <c r="F3" i="1"/>
  <c r="F4" i="1"/>
  <c r="F5" i="1"/>
  <c r="F2" i="1"/>
  <c r="F4" i="3"/>
  <c r="G4" i="3" s="1"/>
  <c r="E3" i="2" s="1"/>
  <c r="H4" i="3"/>
  <c r="H3" i="2" s="1"/>
  <c r="H6" i="1"/>
  <c r="H2" i="2" s="1"/>
  <c r="E4" i="3"/>
  <c r="D3" i="2" s="1"/>
  <c r="D6" i="1"/>
  <c r="B2" i="2" s="1"/>
  <c r="D4" i="3"/>
  <c r="B3" i="2" s="1"/>
  <c r="J3" i="3"/>
  <c r="J2" i="3"/>
  <c r="I4" i="3" l="1"/>
  <c r="J2" i="1"/>
  <c r="J5" i="1"/>
  <c r="G4" i="1"/>
  <c r="H4" i="2"/>
  <c r="F3" i="2"/>
  <c r="J3" i="2" s="1"/>
  <c r="J4" i="3"/>
  <c r="I3" i="2"/>
  <c r="G5" i="1"/>
  <c r="G3" i="1"/>
  <c r="J3" i="1"/>
  <c r="I6" i="1"/>
  <c r="G2" i="1"/>
  <c r="F6" i="1"/>
  <c r="B4" i="2"/>
  <c r="C3" i="2" s="1"/>
  <c r="J4" i="1"/>
  <c r="C3" i="5"/>
  <c r="C7" i="5"/>
  <c r="I4" i="5"/>
  <c r="I6" i="5"/>
  <c r="I8" i="5"/>
  <c r="E8" i="5"/>
  <c r="E7" i="5"/>
  <c r="E6" i="5"/>
  <c r="E5" i="5"/>
  <c r="E3" i="5"/>
  <c r="K5" i="5"/>
  <c r="J5" i="5"/>
  <c r="C4" i="5"/>
  <c r="C8" i="5"/>
  <c r="C6" i="5"/>
  <c r="F2" i="2" l="1"/>
  <c r="F4" i="2" s="1"/>
  <c r="G2" i="2" s="1"/>
  <c r="J6" i="1"/>
  <c r="E6" i="1"/>
  <c r="D2" i="2" s="1"/>
  <c r="D4" i="2" s="1"/>
  <c r="E7" i="2" s="1"/>
  <c r="G6" i="1"/>
  <c r="E2" i="2" s="1"/>
  <c r="K3" i="5"/>
  <c r="C2" i="2"/>
  <c r="C4" i="2" s="1"/>
  <c r="K7" i="5"/>
  <c r="J3" i="5"/>
  <c r="J7" i="5"/>
  <c r="I9" i="5"/>
  <c r="E9" i="5"/>
  <c r="J6" i="5"/>
  <c r="K6" i="5"/>
  <c r="K8" i="5"/>
  <c r="C9" i="5"/>
  <c r="J2" i="2" l="1"/>
  <c r="I2" i="2"/>
  <c r="I4" i="2" s="1"/>
  <c r="E4" i="2"/>
  <c r="J4" i="2"/>
  <c r="G3" i="2"/>
  <c r="G4" i="2" s="1"/>
  <c r="J4" i="5"/>
  <c r="J9" i="5" s="1"/>
  <c r="K4" i="5"/>
  <c r="F9" i="5"/>
  <c r="G9" i="5" l="1"/>
  <c r="G5" i="5"/>
  <c r="G8" i="5"/>
  <c r="G3" i="5"/>
  <c r="G7" i="5"/>
  <c r="G6" i="5"/>
  <c r="G4" i="5"/>
  <c r="K9" i="5"/>
</calcChain>
</file>

<file path=xl/sharedStrings.xml><?xml version="1.0" encoding="utf-8"?>
<sst xmlns="http://schemas.openxmlformats.org/spreadsheetml/2006/main" count="65" uniqueCount="42">
  <si>
    <t>Fuente</t>
  </si>
  <si>
    <t>Situación</t>
  </si>
  <si>
    <t>Rec</t>
  </si>
  <si>
    <t>% de Ejecución</t>
  </si>
  <si>
    <t>Nación</t>
  </si>
  <si>
    <t>CSF</t>
  </si>
  <si>
    <t>SSF</t>
  </si>
  <si>
    <t>Propios</t>
  </si>
  <si>
    <t>TOTAL FUNCIONAMIENTO</t>
  </si>
  <si>
    <r>
      <t>TOTAL INVERSION</t>
    </r>
    <r>
      <rPr>
        <sz val="8"/>
        <color rgb="FF000000"/>
        <rFont val="Arial"/>
        <family val="2"/>
      </rPr>
      <t> </t>
    </r>
  </si>
  <si>
    <t>CONCEPTO</t>
  </si>
  <si>
    <t>Funcionamiento</t>
  </si>
  <si>
    <t>Inversión</t>
  </si>
  <si>
    <t>TOTAL PRESUPUESTO</t>
  </si>
  <si>
    <t>% Participacion</t>
  </si>
  <si>
    <t>%</t>
  </si>
  <si>
    <t>No ejecutado</t>
  </si>
  <si>
    <t>Presupuesto Inicial</t>
  </si>
  <si>
    <t>Presupuesto Final</t>
  </si>
  <si>
    <t>Adicion o Reduccion</t>
  </si>
  <si>
    <t>No Ejecutado</t>
  </si>
  <si>
    <t>%
Crecimiento</t>
  </si>
  <si>
    <t>Presupuesto INICIAL</t>
  </si>
  <si>
    <t>Adiciones</t>
  </si>
  <si>
    <t>% de incremento</t>
  </si>
  <si>
    <t>Gtos de Personal (Planta)</t>
  </si>
  <si>
    <t>Gtos de personal (contratistas, Hora Catedra)</t>
  </si>
  <si>
    <t>Bienestar Universitario</t>
  </si>
  <si>
    <t>% de participacion</t>
  </si>
  <si>
    <t>Presupuesto Propios</t>
  </si>
  <si>
    <t>Presupuesto Total</t>
  </si>
  <si>
    <t>Total Funcionamiento</t>
  </si>
  <si>
    <t>Presupuesto NO Ejecutado</t>
  </si>
  <si>
    <t>% de Ejecucion</t>
  </si>
  <si>
    <t>ITEM</t>
  </si>
  <si>
    <t>Adquisicion de Bienes y Servicios</t>
  </si>
  <si>
    <t>Presupuesto Ejecutado a nivel de compromiso</t>
  </si>
  <si>
    <t>Presupuesto Ejecutado a nivel compromiso</t>
  </si>
  <si>
    <t>Gtos de Comercializacion</t>
  </si>
  <si>
    <t>Gtos tributos y multas</t>
  </si>
  <si>
    <t>Total Ejecutado a nivel de compromiso</t>
  </si>
  <si>
    <t>Presupuesto 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</si>
</sst>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-[$$-240A]\ * #,##0.00_-;\-[$$-240A]\ * #,##0.00_-;_-[$$-240A]\ * &quot;-&quot;??_-;_-@_-"/>
    <numFmt numFmtId="165" formatCode="_-[$$-240A]\ * #,##0.0_-;\-[$$-240A]\ * #,##0.0_-;_-[$$-240A]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vertical="center"/>
    </xf>
    <xf numFmtId="164" fontId="2" fillId="0" borderId="4" xfId="0" applyNumberFormat="1" applyFont="1" applyBorder="1" applyAlignment="1">
      <alignment vertical="center"/>
    </xf>
    <xf numFmtId="9" fontId="2" fillId="0" borderId="4" xfId="1" applyFont="1" applyBorder="1" applyAlignment="1">
      <alignment horizontal="center" vertical="center"/>
    </xf>
    <xf numFmtId="9" fontId="2" fillId="4" borderId="4" xfId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164" fontId="0" fillId="0" borderId="0" xfId="0" applyNumberFormat="1"/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9" fontId="3" fillId="0" borderId="4" xfId="1" applyFont="1" applyBorder="1" applyAlignment="1">
      <alignment horizontal="center" vertical="center"/>
    </xf>
    <xf numFmtId="9" fontId="2" fillId="5" borderId="4" xfId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44" fontId="5" fillId="0" borderId="7" xfId="2" applyFont="1" applyBorder="1" applyAlignment="1">
      <alignment vertical="center"/>
    </xf>
    <xf numFmtId="44" fontId="6" fillId="4" borderId="7" xfId="2" applyFont="1" applyFill="1" applyBorder="1" applyAlignment="1">
      <alignment vertical="center"/>
    </xf>
    <xf numFmtId="9" fontId="5" fillId="0" borderId="7" xfId="1" applyFont="1" applyBorder="1" applyAlignment="1">
      <alignment horizontal="center" vertical="center"/>
    </xf>
    <xf numFmtId="44" fontId="0" fillId="0" borderId="0" xfId="0" applyNumberFormat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9" fontId="6" fillId="0" borderId="7" xfId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vertical="center"/>
    </xf>
    <xf numFmtId="9" fontId="6" fillId="0" borderId="7" xfId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44" fontId="5" fillId="5" borderId="7" xfId="2" applyFont="1" applyFill="1" applyBorder="1" applyAlignment="1">
      <alignment vertical="center"/>
    </xf>
    <xf numFmtId="44" fontId="6" fillId="5" borderId="7" xfId="2" applyFont="1" applyFill="1" applyBorder="1" applyAlignment="1">
      <alignment vertical="center"/>
    </xf>
    <xf numFmtId="0" fontId="6" fillId="6" borderId="7" xfId="0" applyFont="1" applyFill="1" applyBorder="1" applyAlignment="1">
      <alignment horizontal="center" vertical="center" wrapText="1"/>
    </xf>
    <xf numFmtId="44" fontId="5" fillId="6" borderId="7" xfId="2" applyFont="1" applyFill="1" applyBorder="1" applyAlignment="1">
      <alignment vertical="center"/>
    </xf>
    <xf numFmtId="44" fontId="6" fillId="6" borderId="7" xfId="2" applyFont="1" applyFill="1" applyBorder="1" applyAlignment="1">
      <alignment vertical="center"/>
    </xf>
    <xf numFmtId="44" fontId="0" fillId="0" borderId="0" xfId="0" applyNumberFormat="1"/>
    <xf numFmtId="44" fontId="3" fillId="0" borderId="4" xfId="0" applyNumberFormat="1" applyFont="1" applyBorder="1" applyAlignment="1">
      <alignment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165" fontId="3" fillId="0" borderId="4" xfId="0" applyNumberFormat="1" applyFont="1" applyBorder="1" applyAlignment="1">
      <alignment vertical="center"/>
    </xf>
  </cellXfs>
  <cellStyles count="3">
    <cellStyle name="Moneda" xfId="2" builtinId="4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de participacion Gtos de Funcionamiento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'desa. FUNCIONAMIENTO 2023'!$G$2</c:f>
              <c:strCache>
                <c:ptCount val="1"/>
                <c:pt idx="0">
                  <c:v>% de participacion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C1C2-4DDA-843A-CF9DCC0C62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C1C2-4DDA-843A-CF9DCC0C629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C1C2-4DDA-843A-CF9DCC0C629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13D4-4979-8698-52F2956E070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13D4-4979-8698-52F2956E070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13D4-4979-8698-52F2956E070E}"/>
              </c:ext>
            </c:extLst>
          </c:dPt>
          <c:dLbls>
            <c:dLbl>
              <c:idx val="3"/>
              <c:layout>
                <c:manualLayout>
                  <c:x val="-3.1335539579291721E-2"/>
                  <c:y val="1.179593930069084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D4-4979-8698-52F2956E070E}"/>
                </c:ext>
              </c:extLst>
            </c:dLbl>
            <c:dLbl>
              <c:idx val="4"/>
              <c:layout>
                <c:manualLayout>
                  <c:x val="7.9307695233747609E-3"/>
                  <c:y val="-5.880471837572027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D4-4979-8698-52F2956E070E}"/>
                </c:ext>
              </c:extLst>
            </c:dLbl>
            <c:dLbl>
              <c:idx val="5"/>
              <c:layout>
                <c:manualLayout>
                  <c:x val="2.5802426870554226E-2"/>
                  <c:y val="1.967847769028869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D4-4979-8698-52F2956E070E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'desa. FUNCIONAMIENTO 2023'!$A$3:$A$8</c:f>
              <c:strCache>
                <c:ptCount val="6"/>
                <c:pt idx="0">
                  <c:v>Gtos de Personal (Planta)</c:v>
                </c:pt>
                <c:pt idx="1">
                  <c:v>Gtos de personal (contratistas, Hora Catedra)</c:v>
                </c:pt>
                <c:pt idx="2">
                  <c:v>Adquisicion de Bienes y Servicios</c:v>
                </c:pt>
                <c:pt idx="3">
                  <c:v>Bienestar Universitario</c:v>
                </c:pt>
                <c:pt idx="4">
                  <c:v>Gtos de Comercializacion</c:v>
                </c:pt>
                <c:pt idx="5">
                  <c:v>Gtos tributos y multas</c:v>
                </c:pt>
              </c:strCache>
            </c:strRef>
          </c:cat>
          <c:val>
            <c:numRef>
              <c:f>'desa. FUNCIONAMIENTO 2023'!$G$3:$G$8</c:f>
              <c:numCache>
                <c:formatCode>0%</c:formatCode>
                <c:ptCount val="6"/>
                <c:pt idx="0">
                  <c:v>0.42302091686818816</c:v>
                </c:pt>
                <c:pt idx="1">
                  <c:v>0.36060570960486021</c:v>
                </c:pt>
                <c:pt idx="2">
                  <c:v>0.16205192185219666</c:v>
                </c:pt>
                <c:pt idx="3">
                  <c:v>1.7981173939591564E-2</c:v>
                </c:pt>
                <c:pt idx="4">
                  <c:v>2.7881085332325729E-2</c:v>
                </c:pt>
                <c:pt idx="5">
                  <c:v>8.4591924028376859E-3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D4-4979-8698-52F2956E070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1133475</xdr:colOff>
      <xdr:row>11</xdr:row>
      <xdr:rowOff>133350</xdr:rowOff>
    </xdr:from>
    <xdr:to>
      <xdr:col>18</xdr:col>
      <xdr:colOff>514350</xdr:colOff>
      <xdr:row>29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workbookViewId="0">
      <selection activeCell="E10" sqref="E10"/>
    </sheetView>
  </sheetViews>
  <sheetFormatPr baseColWidth="10" defaultRowHeight="14.5" x14ac:dyDescent="0.35"/>
  <cols>
    <col min="1" max="1" width="17.453125" customWidth="1"/>
    <col min="2" max="2" width="17.54296875" customWidth="1"/>
    <col min="3" max="3" width="12.1796875" customWidth="1"/>
    <col min="4" max="4" width="17.54296875" customWidth="1"/>
    <col min="5" max="5" width="12.1796875" customWidth="1"/>
    <col min="6" max="6" width="17.54296875" customWidth="1"/>
    <col min="7" max="7" width="12" customWidth="1"/>
    <col min="8" max="9" width="17.54296875" customWidth="1"/>
    <col min="10" max="10" width="11.453125" customWidth="1"/>
  </cols>
  <sheetData>
    <row r="1" spans="1:10" ht="27.75" customHeight="1" thickBot="1" x14ac:dyDescent="0.4">
      <c r="A1" s="10" t="s">
        <v>10</v>
      </c>
      <c r="B1" s="12" t="s">
        <v>17</v>
      </c>
      <c r="C1" s="19" t="s">
        <v>14</v>
      </c>
      <c r="D1" s="19" t="s">
        <v>19</v>
      </c>
      <c r="E1" s="19" t="s">
        <v>15</v>
      </c>
      <c r="F1" s="19" t="s">
        <v>18</v>
      </c>
      <c r="G1" s="12" t="s">
        <v>14</v>
      </c>
      <c r="H1" s="12" t="s">
        <v>40</v>
      </c>
      <c r="I1" s="12" t="s">
        <v>16</v>
      </c>
      <c r="J1" s="12" t="s">
        <v>3</v>
      </c>
    </row>
    <row r="2" spans="1:10" ht="15" thickBot="1" x14ac:dyDescent="0.4">
      <c r="A2" s="14" t="s">
        <v>11</v>
      </c>
      <c r="B2" s="6">
        <f>+'EJECUCION FUNCIONAMIENTO 2023'!D6</f>
        <v>6806119040</v>
      </c>
      <c r="C2" s="16">
        <f>+B2/$B$4</f>
        <v>0.53334582660367147</v>
      </c>
      <c r="D2" s="6">
        <f>+'EJECUCION FUNCIONAMIENTO 2023'!E6</f>
        <v>5201765302</v>
      </c>
      <c r="E2" s="16">
        <f>+'EJECUCION FUNCIONAMIENTO 2023'!G6</f>
        <v>1.6993364160333333</v>
      </c>
      <c r="F2" s="6">
        <f>+'EJECUCION FUNCIONAMIENTO 2023'!F6</f>
        <v>12007884342</v>
      </c>
      <c r="G2" s="16">
        <f>+F2/$F$4</f>
        <v>0.58161012780230159</v>
      </c>
      <c r="H2" s="6">
        <f>+'EJECUCION FUNCIONAMIENTO 2023'!H6</f>
        <v>11869746417.99</v>
      </c>
      <c r="I2" s="6">
        <f>+F2-H2</f>
        <v>138137924.01000023</v>
      </c>
      <c r="J2" s="8">
        <f>+H2/F2</f>
        <v>0.98849606474582408</v>
      </c>
    </row>
    <row r="3" spans="1:10" ht="15" thickBot="1" x14ac:dyDescent="0.4">
      <c r="A3" s="14" t="s">
        <v>12</v>
      </c>
      <c r="B3" s="6">
        <f>+'EJECUCION INVERSION 2023'!D4</f>
        <v>5955055231</v>
      </c>
      <c r="C3" s="16">
        <f>+B3/$B$4</f>
        <v>0.46665417339632853</v>
      </c>
      <c r="D3" s="6">
        <f>+'EJECUCION INVERSION 2023'!E4</f>
        <v>2069277924</v>
      </c>
      <c r="E3" s="16">
        <f>+'EJECUCION INVERSION 2023'!G4</f>
        <v>0.45054065393604409</v>
      </c>
      <c r="F3" s="6">
        <f>+'EJECUCION INVERSION 2023'!F4</f>
        <v>8638049709</v>
      </c>
      <c r="G3" s="16">
        <f>+F3/$F$4</f>
        <v>0.41838987219769841</v>
      </c>
      <c r="H3" s="6">
        <f>+'EJECUCION INVERSION 2023'!H4</f>
        <v>8638049709</v>
      </c>
      <c r="I3" s="6">
        <f>+F3-H3</f>
        <v>0</v>
      </c>
      <c r="J3" s="8">
        <f>+H3/F3</f>
        <v>1</v>
      </c>
    </row>
    <row r="4" spans="1:10" ht="24" customHeight="1" thickBot="1" x14ac:dyDescent="0.4">
      <c r="A4" s="15" t="s">
        <v>13</v>
      </c>
      <c r="B4" s="7">
        <f>SUM(B2:B3)</f>
        <v>12761174271</v>
      </c>
      <c r="C4" s="8">
        <f>SUM(C2:C3)</f>
        <v>1</v>
      </c>
      <c r="D4" s="7">
        <f>SUM(D2:D3)</f>
        <v>7271043226</v>
      </c>
      <c r="E4" s="8">
        <f>+(F4-B4)/B4</f>
        <v>0.61787102131488481</v>
      </c>
      <c r="F4" s="7">
        <f t="shared" ref="F4:I4" si="0">SUM(F2:F3)</f>
        <v>20645934051</v>
      </c>
      <c r="G4" s="8">
        <f>SUM(G2:G3)</f>
        <v>1</v>
      </c>
      <c r="H4" s="7">
        <f t="shared" si="0"/>
        <v>20507796126.989998</v>
      </c>
      <c r="I4" s="7">
        <f t="shared" si="0"/>
        <v>138137924.01000023</v>
      </c>
      <c r="J4" s="17">
        <f>+H4/F4</f>
        <v>0.9933091947465893</v>
      </c>
    </row>
    <row r="7" spans="1:10" x14ac:dyDescent="0.35">
      <c r="E7" s="13">
        <f>+D2/D4</f>
        <v>0.71540838643337756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"/>
  <sheetViews>
    <sheetView tabSelected="1" workbookViewId="0">
      <selection activeCell="E10" sqref="E10"/>
    </sheetView>
  </sheetViews>
  <sheetFormatPr baseColWidth="10" defaultRowHeight="14.5" x14ac:dyDescent="0.35"/>
  <cols>
    <col min="3" max="3" width="9.54296875" customWidth="1"/>
    <col min="4" max="5" width="16.453125" customWidth="1"/>
    <col min="6" max="6" width="17" customWidth="1"/>
    <col min="7" max="7" width="11.26953125" hidden="1" customWidth="1"/>
    <col min="8" max="8" width="17.1796875" customWidth="1"/>
    <col min="9" max="9" width="15.26953125" customWidth="1"/>
  </cols>
  <sheetData>
    <row r="1" spans="1:10" ht="21.5" thickBot="1" x14ac:dyDescent="0.4">
      <c r="A1" s="1" t="s">
        <v>0</v>
      </c>
      <c r="B1" s="2" t="s">
        <v>1</v>
      </c>
      <c r="C1" s="2" t="s">
        <v>2</v>
      </c>
      <c r="D1" s="3" t="s">
        <v>22</v>
      </c>
      <c r="E1" s="3" t="s">
        <v>23</v>
      </c>
      <c r="F1" s="2" t="s">
        <v>18</v>
      </c>
      <c r="G1" s="3" t="s">
        <v>24</v>
      </c>
      <c r="H1" s="3" t="s">
        <v>36</v>
      </c>
      <c r="I1" s="3" t="s">
        <v>16</v>
      </c>
      <c r="J1" s="3" t="s">
        <v>3</v>
      </c>
    </row>
    <row r="2" spans="1:10" ht="15" thickBot="1" x14ac:dyDescent="0.4">
      <c r="A2" s="4" t="s">
        <v>4</v>
      </c>
      <c r="B2" s="5" t="s">
        <v>5</v>
      </c>
      <c r="C2" s="5">
        <v>10</v>
      </c>
      <c r="D2" s="6">
        <v>4675026845</v>
      </c>
      <c r="E2" s="6">
        <f>2050988768+513021496+75000000+756873038</f>
        <v>3395883302</v>
      </c>
      <c r="F2" s="6">
        <f>+D2+E2</f>
        <v>8070910147</v>
      </c>
      <c r="G2" s="16">
        <f>+(F2-D2)/D2</f>
        <v>0.72638797906196839</v>
      </c>
      <c r="H2" s="6">
        <v>7933786197</v>
      </c>
      <c r="I2" s="6">
        <f>F2-H2</f>
        <v>137123950</v>
      </c>
      <c r="J2" s="8">
        <f>+H2/F2</f>
        <v>0.9830101007813884</v>
      </c>
    </row>
    <row r="3" spans="1:10" ht="15" thickBot="1" x14ac:dyDescent="0.4">
      <c r="A3" s="4" t="s">
        <v>4</v>
      </c>
      <c r="B3" s="5" t="s">
        <v>6</v>
      </c>
      <c r="C3" s="5">
        <v>11</v>
      </c>
      <c r="D3" s="6">
        <v>32000000</v>
      </c>
      <c r="E3" s="6">
        <v>0</v>
      </c>
      <c r="F3" s="6">
        <f t="shared" ref="F3:F5" si="0">+D3+E3</f>
        <v>32000000</v>
      </c>
      <c r="G3" s="16">
        <f t="shared" ref="G3:G5" si="1">+(F3-D3)/D3</f>
        <v>0</v>
      </c>
      <c r="H3" s="6">
        <v>30986026</v>
      </c>
      <c r="I3" s="6">
        <f t="shared" ref="I3:I5" si="2">F3-H3</f>
        <v>1013974</v>
      </c>
      <c r="J3" s="8">
        <f t="shared" ref="J3:J5" si="3">+H3/F3</f>
        <v>0.96831331249999997</v>
      </c>
    </row>
    <row r="4" spans="1:10" ht="15" thickBot="1" x14ac:dyDescent="0.4">
      <c r="A4" s="4" t="s">
        <v>7</v>
      </c>
      <c r="B4" s="5" t="s">
        <v>5</v>
      </c>
      <c r="C4" s="5">
        <v>20</v>
      </c>
      <c r="D4" s="6">
        <v>1856092195</v>
      </c>
      <c r="E4" s="6">
        <f>1805882000</f>
        <v>1805882000</v>
      </c>
      <c r="F4" s="6">
        <f t="shared" si="0"/>
        <v>3661974195</v>
      </c>
      <c r="G4" s="16">
        <f t="shared" si="1"/>
        <v>0.97294843697136502</v>
      </c>
      <c r="H4" s="6">
        <v>3661974194.9899998</v>
      </c>
      <c r="I4" s="49">
        <f t="shared" si="2"/>
        <v>1.0000228881835938E-2</v>
      </c>
      <c r="J4" s="8">
        <f t="shared" si="3"/>
        <v>0.99999999999726918</v>
      </c>
    </row>
    <row r="5" spans="1:10" ht="15" thickBot="1" x14ac:dyDescent="0.4">
      <c r="A5" s="4" t="s">
        <v>7</v>
      </c>
      <c r="B5" s="5" t="s">
        <v>5</v>
      </c>
      <c r="C5" s="5">
        <v>21</v>
      </c>
      <c r="D5" s="6">
        <v>243000000</v>
      </c>
      <c r="E5" s="6"/>
      <c r="F5" s="6">
        <f t="shared" si="0"/>
        <v>243000000</v>
      </c>
      <c r="G5" s="16">
        <f t="shared" si="1"/>
        <v>0</v>
      </c>
      <c r="H5" s="6">
        <v>243000000</v>
      </c>
      <c r="I5" s="6">
        <f t="shared" si="2"/>
        <v>0</v>
      </c>
      <c r="J5" s="8">
        <f t="shared" si="3"/>
        <v>1</v>
      </c>
    </row>
    <row r="6" spans="1:10" ht="15" thickBot="1" x14ac:dyDescent="0.4">
      <c r="A6" s="43" t="s">
        <v>8</v>
      </c>
      <c r="B6" s="44"/>
      <c r="C6" s="45"/>
      <c r="D6" s="7">
        <f t="shared" ref="D6:I6" si="4">SUM(D2:D5)</f>
        <v>6806119040</v>
      </c>
      <c r="E6" s="7">
        <f>+F6-D6</f>
        <v>5201765302</v>
      </c>
      <c r="F6" s="7">
        <f t="shared" si="4"/>
        <v>12007884342</v>
      </c>
      <c r="G6" s="8">
        <f t="shared" si="4"/>
        <v>1.6993364160333333</v>
      </c>
      <c r="H6" s="7">
        <f t="shared" si="4"/>
        <v>11869746417.99</v>
      </c>
      <c r="I6" s="7">
        <f t="shared" si="4"/>
        <v>138137924.01000023</v>
      </c>
      <c r="J6" s="9">
        <f>+H6/F6</f>
        <v>0.98849606474582408</v>
      </c>
    </row>
    <row r="10" spans="1:10" x14ac:dyDescent="0.35">
      <c r="A10" s="20"/>
      <c r="F10" s="13"/>
    </row>
    <row r="13" spans="1:10" x14ac:dyDescent="0.35">
      <c r="F13" s="41"/>
      <c r="G13" s="41"/>
    </row>
    <row r="14" spans="1:10" x14ac:dyDescent="0.35">
      <c r="F14" s="41"/>
      <c r="G14" s="41"/>
    </row>
    <row r="15" spans="1:10" x14ac:dyDescent="0.35">
      <c r="F15" s="41"/>
      <c r="G15" s="41"/>
    </row>
    <row r="16" spans="1:10" x14ac:dyDescent="0.35">
      <c r="F16" s="41"/>
      <c r="G16" s="41"/>
    </row>
  </sheetData>
  <mergeCells count="1">
    <mergeCell ref="A6:C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16"/>
  <sheetViews>
    <sheetView workbookViewId="0">
      <selection activeCell="J8" sqref="J8"/>
    </sheetView>
  </sheetViews>
  <sheetFormatPr baseColWidth="10" defaultRowHeight="14.5" x14ac:dyDescent="0.35"/>
  <cols>
    <col min="1" max="1" width="21.453125" customWidth="1"/>
    <col min="2" max="2" width="15.453125" customWidth="1"/>
    <col min="3" max="3" width="11.7265625" customWidth="1"/>
    <col min="4" max="4" width="16.7265625" customWidth="1"/>
    <col min="5" max="5" width="10.1796875" customWidth="1"/>
    <col min="6" max="6" width="16.453125" customWidth="1"/>
    <col min="7" max="7" width="11.81640625" customWidth="1"/>
    <col min="8" max="8" width="17.26953125" customWidth="1"/>
    <col min="9" max="9" width="11.7265625" hidden="1" customWidth="1"/>
    <col min="10" max="10" width="17" customWidth="1"/>
    <col min="11" max="11" width="17.1796875" customWidth="1"/>
    <col min="12" max="12" width="15.26953125" customWidth="1"/>
    <col min="13" max="13" width="18.26953125" bestFit="1" customWidth="1"/>
  </cols>
  <sheetData>
    <row r="2" spans="1:13" s="29" customFormat="1" ht="21" x14ac:dyDescent="0.35">
      <c r="A2" s="28" t="s">
        <v>34</v>
      </c>
      <c r="B2" s="28" t="s">
        <v>41</v>
      </c>
      <c r="C2" s="28" t="s">
        <v>15</v>
      </c>
      <c r="D2" s="28" t="s">
        <v>29</v>
      </c>
      <c r="E2" s="28" t="s">
        <v>15</v>
      </c>
      <c r="F2" s="34" t="s">
        <v>30</v>
      </c>
      <c r="G2" s="28" t="s">
        <v>28</v>
      </c>
      <c r="H2" s="35" t="s">
        <v>37</v>
      </c>
      <c r="I2" s="28" t="s">
        <v>15</v>
      </c>
      <c r="J2" s="38" t="s">
        <v>32</v>
      </c>
      <c r="K2" s="28" t="s">
        <v>33</v>
      </c>
    </row>
    <row r="3" spans="1:13" s="21" customFormat="1" ht="21" customHeight="1" x14ac:dyDescent="0.35">
      <c r="A3" s="23" t="s">
        <v>25</v>
      </c>
      <c r="B3" s="24">
        <f>4053597476+1025988768</f>
        <v>5079586244</v>
      </c>
      <c r="C3" s="26">
        <f>+B3/$B$9</f>
        <v>0.62688418751387154</v>
      </c>
      <c r="D3" s="24">
        <v>0</v>
      </c>
      <c r="E3" s="26">
        <f>+D3/$D$9</f>
        <v>0</v>
      </c>
      <c r="F3" s="25">
        <f>SUM(B3,D3)</f>
        <v>5079586244</v>
      </c>
      <c r="G3" s="26">
        <f>+F3/$F$9</f>
        <v>0.42302091686818816</v>
      </c>
      <c r="H3" s="36">
        <v>4942462344</v>
      </c>
      <c r="I3" s="26"/>
      <c r="J3" s="39">
        <f>+F3-H3</f>
        <v>137123900</v>
      </c>
      <c r="K3" s="26">
        <f>+H3/F3</f>
        <v>0.9730049076020767</v>
      </c>
    </row>
    <row r="4" spans="1:13" s="21" customFormat="1" ht="26.25" customHeight="1" x14ac:dyDescent="0.35">
      <c r="A4" s="22" t="s">
        <v>26</v>
      </c>
      <c r="B4" s="24">
        <f>4714809+1025000000+75000000+677000000</f>
        <v>1781714809</v>
      </c>
      <c r="C4" s="26">
        <f t="shared" ref="C4:C8" si="0">+B4/$B$9</f>
        <v>0.21988579123756635</v>
      </c>
      <c r="D4" s="24">
        <f>742514845+'EJECUCION FUNCIONAMIENTO 2023'!E4</f>
        <v>2548396845</v>
      </c>
      <c r="E4" s="26">
        <f t="shared" ref="E4:E8" si="1">+D4/$D$9</f>
        <v>0.65260273634151378</v>
      </c>
      <c r="F4" s="25">
        <f t="shared" ref="F4:H8" si="2">SUM(B4,D4)</f>
        <v>4330111654</v>
      </c>
      <c r="G4" s="26">
        <f t="shared" ref="G4:G9" si="3">+F4/$F$9</f>
        <v>0.36060570960486021</v>
      </c>
      <c r="H4" s="36">
        <v>4330111654</v>
      </c>
      <c r="I4" s="26">
        <f>+H4/$H$9</f>
        <v>0.36480237094142454</v>
      </c>
      <c r="J4" s="39">
        <f t="shared" ref="J4:J7" si="4">+F4-H4</f>
        <v>0</v>
      </c>
      <c r="K4" s="26">
        <f t="shared" ref="K4:K8" si="5">+H4/F4</f>
        <v>1</v>
      </c>
      <c r="M4" s="27"/>
    </row>
    <row r="5" spans="1:13" s="21" customFormat="1" ht="26.25" customHeight="1" x14ac:dyDescent="0.35">
      <c r="A5" s="22" t="s">
        <v>35</v>
      </c>
      <c r="B5" s="24">
        <f>616714560+513021496</f>
        <v>1129736056</v>
      </c>
      <c r="C5" s="26">
        <f t="shared" si="0"/>
        <v>0.1394234954485174</v>
      </c>
      <c r="D5" s="24">
        <v>816164679</v>
      </c>
      <c r="E5" s="26">
        <f t="shared" si="1"/>
        <v>0.20900642059172431</v>
      </c>
      <c r="F5" s="25">
        <f t="shared" si="2"/>
        <v>1945900735</v>
      </c>
      <c r="G5" s="26">
        <f t="shared" si="3"/>
        <v>0.16205192185219666</v>
      </c>
      <c r="H5" s="36">
        <v>1945900735</v>
      </c>
      <c r="I5" s="26">
        <f>+H5/$H$9</f>
        <v>0.16393785159994875</v>
      </c>
      <c r="J5" s="39">
        <f t="shared" si="4"/>
        <v>0</v>
      </c>
      <c r="K5" s="26">
        <f t="shared" si="5"/>
        <v>1</v>
      </c>
    </row>
    <row r="6" spans="1:13" s="21" customFormat="1" ht="20.25" customHeight="1" x14ac:dyDescent="0.35">
      <c r="A6" s="23" t="s">
        <v>27</v>
      </c>
      <c r="B6" s="24">
        <v>79873038</v>
      </c>
      <c r="C6" s="26">
        <f t="shared" si="0"/>
        <v>9.8573273738660396E-3</v>
      </c>
      <c r="D6" s="24">
        <v>136042819</v>
      </c>
      <c r="E6" s="26">
        <f t="shared" si="1"/>
        <v>3.4838340077686478E-2</v>
      </c>
      <c r="F6" s="25">
        <f t="shared" si="2"/>
        <v>215915857</v>
      </c>
      <c r="G6" s="26">
        <f t="shared" si="3"/>
        <v>1.7981173939591564E-2</v>
      </c>
      <c r="H6" s="36">
        <v>215915857</v>
      </c>
      <c r="I6" s="26">
        <f>+H6/$H$9</f>
        <v>1.8190435455558714E-2</v>
      </c>
      <c r="J6" s="39">
        <f t="shared" si="4"/>
        <v>0</v>
      </c>
      <c r="K6" s="26">
        <f t="shared" si="5"/>
        <v>1</v>
      </c>
    </row>
    <row r="7" spans="1:13" s="21" customFormat="1" ht="20.25" customHeight="1" x14ac:dyDescent="0.35">
      <c r="A7" s="23" t="s">
        <v>38</v>
      </c>
      <c r="B7" s="24">
        <v>0</v>
      </c>
      <c r="C7" s="26">
        <f t="shared" si="0"/>
        <v>0</v>
      </c>
      <c r="D7" s="24">
        <v>334792848</v>
      </c>
      <c r="E7" s="26">
        <f t="shared" si="1"/>
        <v>8.573497065068314E-2</v>
      </c>
      <c r="F7" s="25">
        <f t="shared" si="2"/>
        <v>334792848</v>
      </c>
      <c r="G7" s="26">
        <f t="shared" si="3"/>
        <v>2.7881085332325729E-2</v>
      </c>
      <c r="H7" s="36">
        <v>334792848</v>
      </c>
      <c r="I7" s="26"/>
      <c r="J7" s="39">
        <f t="shared" si="4"/>
        <v>0</v>
      </c>
      <c r="K7" s="26">
        <f t="shared" si="5"/>
        <v>1</v>
      </c>
    </row>
    <row r="8" spans="1:13" s="21" customFormat="1" ht="20.25" customHeight="1" x14ac:dyDescent="0.35">
      <c r="A8" s="23" t="s">
        <v>39</v>
      </c>
      <c r="B8" s="24">
        <v>32000000</v>
      </c>
      <c r="C8" s="26">
        <f t="shared" si="0"/>
        <v>3.9491984261787226E-3</v>
      </c>
      <c r="D8" s="24">
        <v>69577004</v>
      </c>
      <c r="E8" s="26">
        <f t="shared" si="1"/>
        <v>1.7817532338392315E-2</v>
      </c>
      <c r="F8" s="25">
        <f t="shared" si="2"/>
        <v>101577004</v>
      </c>
      <c r="G8" s="26">
        <f t="shared" si="3"/>
        <v>8.4591924028376859E-3</v>
      </c>
      <c r="H8" s="36">
        <v>100563030</v>
      </c>
      <c r="I8" s="26">
        <f>+H8/$H$9</f>
        <v>8.4722138144324183E-3</v>
      </c>
      <c r="J8" s="39">
        <f>+F8-H8</f>
        <v>1013974</v>
      </c>
      <c r="K8" s="26">
        <f t="shared" si="5"/>
        <v>0.99001768156107461</v>
      </c>
    </row>
    <row r="9" spans="1:13" s="33" customFormat="1" ht="23.25" customHeight="1" x14ac:dyDescent="0.35">
      <c r="A9" s="31" t="s">
        <v>31</v>
      </c>
      <c r="B9" s="25">
        <f>SUM(B3:B8)</f>
        <v>8102910147</v>
      </c>
      <c r="C9" s="30">
        <f>SUM(C3:C8)</f>
        <v>1</v>
      </c>
      <c r="D9" s="25">
        <f t="shared" ref="D9:F9" si="6">SUM(D3:D8)</f>
        <v>3904974195</v>
      </c>
      <c r="E9" s="32">
        <f t="shared" si="6"/>
        <v>1</v>
      </c>
      <c r="F9" s="25">
        <f t="shared" si="6"/>
        <v>12007884342</v>
      </c>
      <c r="G9" s="26">
        <f t="shared" si="3"/>
        <v>1</v>
      </c>
      <c r="H9" s="37">
        <f>SUM(H3:H8)</f>
        <v>11869746468</v>
      </c>
      <c r="I9" s="30">
        <f>SUM(I3:I8)</f>
        <v>0.5554028718113645</v>
      </c>
      <c r="J9" s="40">
        <f>SUM(J3:J8)</f>
        <v>138137874</v>
      </c>
      <c r="K9" s="32">
        <f>+H9/F9</f>
        <v>0.98849606891058783</v>
      </c>
    </row>
    <row r="10" spans="1:13" s="21" customFormat="1" x14ac:dyDescent="0.35"/>
    <row r="11" spans="1:13" s="21" customFormat="1" x14ac:dyDescent="0.35"/>
    <row r="12" spans="1:13" s="21" customFormat="1" x14ac:dyDescent="0.35"/>
    <row r="15" spans="1:13" x14ac:dyDescent="0.35">
      <c r="C15" s="41"/>
    </row>
    <row r="16" spans="1:13" x14ac:dyDescent="0.35">
      <c r="D16" s="41"/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"/>
  <sheetViews>
    <sheetView workbookViewId="0">
      <selection activeCell="F11" sqref="F11"/>
    </sheetView>
  </sheetViews>
  <sheetFormatPr baseColWidth="10" defaultRowHeight="14.5" x14ac:dyDescent="0.35"/>
  <cols>
    <col min="4" max="6" width="17.453125" customWidth="1"/>
    <col min="7" max="7" width="11.453125" hidden="1" customWidth="1"/>
    <col min="8" max="9" width="17.453125" customWidth="1"/>
  </cols>
  <sheetData>
    <row r="1" spans="1:10" ht="21.5" thickBot="1" x14ac:dyDescent="0.4">
      <c r="A1" s="10" t="s">
        <v>0</v>
      </c>
      <c r="B1" s="11" t="s">
        <v>1</v>
      </c>
      <c r="C1" s="11" t="s">
        <v>2</v>
      </c>
      <c r="D1" s="12" t="s">
        <v>17</v>
      </c>
      <c r="E1" s="12" t="s">
        <v>23</v>
      </c>
      <c r="F1" s="18" t="s">
        <v>18</v>
      </c>
      <c r="G1" s="19" t="s">
        <v>21</v>
      </c>
      <c r="H1" s="18" t="s">
        <v>36</v>
      </c>
      <c r="I1" s="12" t="s">
        <v>20</v>
      </c>
      <c r="J1" s="12" t="s">
        <v>3</v>
      </c>
    </row>
    <row r="2" spans="1:10" ht="15" thickBot="1" x14ac:dyDescent="0.4">
      <c r="A2" s="4" t="s">
        <v>4</v>
      </c>
      <c r="B2" s="5" t="s">
        <v>5</v>
      </c>
      <c r="C2" s="5">
        <v>10</v>
      </c>
      <c r="D2" s="6">
        <v>5955055231</v>
      </c>
      <c r="E2" s="6">
        <v>2069277924</v>
      </c>
      <c r="F2" s="42">
        <f>D2+E2</f>
        <v>8024333155</v>
      </c>
      <c r="G2" s="16"/>
      <c r="H2" s="6">
        <v>8024333155</v>
      </c>
      <c r="I2" s="6">
        <f>F2-H2</f>
        <v>0</v>
      </c>
      <c r="J2" s="8">
        <f>+H2/F2</f>
        <v>1</v>
      </c>
    </row>
    <row r="3" spans="1:10" ht="15" thickBot="1" x14ac:dyDescent="0.4">
      <c r="A3" s="4" t="s">
        <v>7</v>
      </c>
      <c r="B3" s="5" t="s">
        <v>5</v>
      </c>
      <c r="C3" s="5">
        <v>21</v>
      </c>
      <c r="D3" s="6">
        <v>0</v>
      </c>
      <c r="E3" s="6"/>
      <c r="F3" s="42">
        <v>613716554</v>
      </c>
      <c r="G3" s="16"/>
      <c r="H3" s="6">
        <v>613716554</v>
      </c>
      <c r="I3" s="6">
        <f>F3-H3</f>
        <v>0</v>
      </c>
      <c r="J3" s="8">
        <f>+H3/F3</f>
        <v>1</v>
      </c>
    </row>
    <row r="4" spans="1:10" ht="15" thickBot="1" x14ac:dyDescent="0.4">
      <c r="A4" s="46" t="s">
        <v>9</v>
      </c>
      <c r="B4" s="47"/>
      <c r="C4" s="48"/>
      <c r="D4" s="7">
        <f>SUM(D2:D3)</f>
        <v>5955055231</v>
      </c>
      <c r="E4" s="7">
        <f>SUM(E2:E3)</f>
        <v>2069277924</v>
      </c>
      <c r="F4" s="7">
        <f>SUM(F2:F3)</f>
        <v>8638049709</v>
      </c>
      <c r="G4" s="8">
        <f>+(F4-D4)/D4</f>
        <v>0.45054065393604409</v>
      </c>
      <c r="H4" s="7">
        <f>SUM(H2:H3)</f>
        <v>8638049709</v>
      </c>
      <c r="I4" s="7">
        <f>SUM(I2:I3)</f>
        <v>0</v>
      </c>
      <c r="J4" s="17">
        <f>+H4/F4</f>
        <v>1</v>
      </c>
    </row>
    <row r="6" spans="1:10" x14ac:dyDescent="0.35">
      <c r="D6" s="13"/>
      <c r="F6" s="13"/>
      <c r="H6" s="13"/>
    </row>
  </sheetData>
  <mergeCells count="1">
    <mergeCell ref="A4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EJECUCION PRESUPUESTAL 2023</vt:lpstr>
      <vt:lpstr>EJECUCION FUNCIONAMIENTO 2023</vt:lpstr>
      <vt:lpstr>desa. FUNCIONAMIENTO 2023</vt:lpstr>
      <vt:lpstr>EJECUCION INVERSION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Planeación</dc:creator>
  <cp:lastModifiedBy>Presupuesto-01</cp:lastModifiedBy>
  <dcterms:created xsi:type="dcterms:W3CDTF">2019-01-08T21:15:16Z</dcterms:created>
  <dcterms:modified xsi:type="dcterms:W3CDTF">2024-01-23T21:31:10Z</dcterms:modified>
</cp:coreProperties>
</file>